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1"/>
  </bookViews>
  <sheets>
    <sheet name="Inductors &amp; Coils" sheetId="1" r:id="rId1"/>
    <sheet name="Joules &amp; Capacitors" sheetId="2" r:id="rId2"/>
    <sheet name="Resistors &amp; Ohm's Law" sheetId="3" r:id="rId3"/>
  </sheets>
  <definedNames/>
  <calcPr fullCalcOnLoad="1"/>
</workbook>
</file>

<file path=xl/sharedStrings.xml><?xml version="1.0" encoding="utf-8"?>
<sst xmlns="http://schemas.openxmlformats.org/spreadsheetml/2006/main" count="130" uniqueCount="82">
  <si>
    <t>Voltage=</t>
  </si>
  <si>
    <t>Capacitance (uF)=</t>
  </si>
  <si>
    <t>Joules=</t>
  </si>
  <si>
    <t>Required Joules=</t>
  </si>
  <si>
    <t>Required uF=</t>
  </si>
  <si>
    <t>Inductance=</t>
  </si>
  <si>
    <t>Charge Voltage=</t>
  </si>
  <si>
    <t>Pulse Duration=</t>
  </si>
  <si>
    <t>Peak Current=</t>
  </si>
  <si>
    <t>uH</t>
  </si>
  <si>
    <t>Capacitance=</t>
  </si>
  <si>
    <t>V</t>
  </si>
  <si>
    <t>j</t>
  </si>
  <si>
    <t>I</t>
  </si>
  <si>
    <t>JOULES</t>
  </si>
  <si>
    <t>PULSE POWER AND DURATION</t>
  </si>
  <si>
    <t>REQUIRED uF</t>
  </si>
  <si>
    <t>Peak Power=</t>
  </si>
  <si>
    <t>W</t>
  </si>
  <si>
    <t>pps</t>
  </si>
  <si>
    <t xml:space="preserve">Rep. Rate= </t>
  </si>
  <si>
    <t>Average Power at Rep. Rate=</t>
  </si>
  <si>
    <t>Average Current at Rep. Rate=</t>
  </si>
  <si>
    <t>Resonant Freq.=</t>
  </si>
  <si>
    <t>Hz</t>
  </si>
  <si>
    <t>uF</t>
  </si>
  <si>
    <t>Freq.=</t>
  </si>
  <si>
    <t>kHz</t>
  </si>
  <si>
    <t>Coil Radius=</t>
  </si>
  <si>
    <t>Length of Coil=</t>
  </si>
  <si>
    <t>Number of Turns=</t>
  </si>
  <si>
    <t>in.</t>
  </si>
  <si>
    <t>TPI</t>
  </si>
  <si>
    <t>TPcm</t>
  </si>
  <si>
    <t>Turns Per Inch=</t>
  </si>
  <si>
    <t>T/in.</t>
  </si>
  <si>
    <t>Operating Frequency=</t>
  </si>
  <si>
    <t>Reactance=</t>
  </si>
  <si>
    <t>Ohms</t>
  </si>
  <si>
    <t>H</t>
  </si>
  <si>
    <t>Pulse Duration w/o Inductor=</t>
  </si>
  <si>
    <t>Voltage In=</t>
  </si>
  <si>
    <t>Current=</t>
  </si>
  <si>
    <t>A</t>
  </si>
  <si>
    <t>Wire Gauges</t>
  </si>
  <si>
    <t>Voltage Drop=</t>
  </si>
  <si>
    <t>L1</t>
  </si>
  <si>
    <t>REACTANCE OF L1</t>
  </si>
  <si>
    <t>CURRENT THROUGH L1</t>
  </si>
  <si>
    <t>VOLTAGE ACROSS L1</t>
  </si>
  <si>
    <t>REQUIRED INDUCTOR FOR AN INDUCTOR TO RESONATE</t>
  </si>
  <si>
    <t>CAPACITOR REACTANCE</t>
  </si>
  <si>
    <t>CURRENT ACROSS R1</t>
  </si>
  <si>
    <t>Input Voltage=</t>
  </si>
  <si>
    <t>Resistance=</t>
  </si>
  <si>
    <t>Input Current=</t>
  </si>
  <si>
    <t>Source Inpendence=</t>
  </si>
  <si>
    <t>SOURCE IMPENDENCE</t>
  </si>
  <si>
    <t>VOLTAGE ACROSS R1</t>
  </si>
  <si>
    <t>Current Through R=</t>
  </si>
  <si>
    <r>
      <t>Current Dissipation of R1</t>
    </r>
    <r>
      <rPr>
        <sz val="10"/>
        <rFont val="Arial"/>
        <family val="2"/>
      </rPr>
      <t>=</t>
    </r>
  </si>
  <si>
    <r>
      <t>R1</t>
    </r>
    <r>
      <rPr>
        <sz val="10"/>
        <rFont val="Arial"/>
        <family val="2"/>
      </rPr>
      <t>=</t>
    </r>
  </si>
  <si>
    <t>Vout=</t>
  </si>
  <si>
    <t>Iout=</t>
  </si>
  <si>
    <t>Dissipation=</t>
  </si>
  <si>
    <t>us</t>
  </si>
  <si>
    <t>Capacitor=</t>
  </si>
  <si>
    <t>Inductor=</t>
  </si>
  <si>
    <t>SIMPLE LC OSCILLATOR</t>
  </si>
  <si>
    <t>Frequency=</t>
  </si>
  <si>
    <t>Single Unit Capacitance=</t>
  </si>
  <si>
    <t>Single Unit Voltage=</t>
  </si>
  <si>
    <t># of Series Stringss=</t>
  </si>
  <si>
    <t># of Strings in Parallel=</t>
  </si>
  <si>
    <t>Total Required Caps=</t>
  </si>
  <si>
    <t>Required Total Voltage=</t>
  </si>
  <si>
    <t>Required Total Capacitance=</t>
  </si>
  <si>
    <t>SERIES/PARALLEL CAP BANKS</t>
  </si>
  <si>
    <t>Single Unit Price=</t>
  </si>
  <si>
    <t>Total Capacitance=</t>
  </si>
  <si>
    <t>Total Price=</t>
  </si>
  <si>
    <t>U.S. Dollars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</si>
</sst>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0"/>
    <numFmt numFmtId="166" formatCode="#,##0.000000000"/>
    <numFmt numFmtId="167" formatCode="#,##0.000"/>
    <numFmt numFmtId="168" formatCode="0.0"/>
    <numFmt numFmtId="169" formatCode="#,##0.000000"/>
    <numFmt numFmtId="170" formatCode="0.00000000"/>
    <numFmt numFmtId="171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166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right" wrapText="1"/>
    </xf>
    <xf numFmtId="0" fontId="0" fillId="0" borderId="3" xfId="0" applyFill="1" applyBorder="1" applyAlignment="1">
      <alignment/>
    </xf>
    <xf numFmtId="0" fontId="1" fillId="0" borderId="4" xfId="0" applyFont="1" applyBorder="1" applyAlignment="1">
      <alignment horizontal="left" wrapText="1"/>
    </xf>
    <xf numFmtId="164" fontId="0" fillId="0" borderId="5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8" fontId="0" fillId="0" borderId="8" xfId="0" applyNumberForma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4" fontId="0" fillId="0" borderId="0" xfId="0" applyNumberFormat="1" applyAlignment="1">
      <alignment/>
    </xf>
    <xf numFmtId="4" fontId="0" fillId="0" borderId="6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3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169" fontId="0" fillId="0" borderId="0" xfId="0" applyNumberFormat="1" applyBorder="1" applyAlignment="1">
      <alignment/>
    </xf>
    <xf numFmtId="4" fontId="1" fillId="0" borderId="4" xfId="0" applyNumberFormat="1" applyFont="1" applyBorder="1" applyAlignment="1">
      <alignment horizontal="left"/>
    </xf>
    <xf numFmtId="4" fontId="0" fillId="0" borderId="5" xfId="0" applyNumberFormat="1" applyBorder="1" applyAlignment="1">
      <alignment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0" fillId="0" borderId="8" xfId="0" applyBorder="1" applyAlignment="1">
      <alignment horizontal="right"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3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3" fontId="0" fillId="0" borderId="0" xfId="0" applyNumberFormat="1" applyAlignment="1">
      <alignment horizontal="right"/>
    </xf>
    <xf numFmtId="0" fontId="0" fillId="0" borderId="4" xfId="0" applyBorder="1" applyAlignment="1">
      <alignment/>
    </xf>
    <xf numFmtId="0" fontId="0" fillId="0" borderId="7" xfId="0" applyBorder="1" applyAlignment="1">
      <alignment horizontal="right"/>
    </xf>
    <xf numFmtId="0" fontId="1" fillId="0" borderId="0" xfId="0" applyFont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/>
    </xf>
    <xf numFmtId="170" fontId="0" fillId="0" borderId="0" xfId="0" applyNumberFormat="1" applyBorder="1" applyAlignment="1">
      <alignment/>
    </xf>
    <xf numFmtId="0" fontId="0" fillId="0" borderId="2" xfId="0" applyFont="1" applyBorder="1" applyAlignment="1">
      <alignment horizontal="right"/>
    </xf>
    <xf numFmtId="170" fontId="0" fillId="0" borderId="8" xfId="0" applyNumberFormat="1" applyBorder="1" applyAlignment="1">
      <alignment/>
    </xf>
    <xf numFmtId="2" fontId="1" fillId="0" borderId="4" xfId="0" applyNumberFormat="1" applyFont="1" applyBorder="1" applyAlignment="1">
      <alignment horizontal="right"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1" xfId="0" applyNumberFormat="1" applyBorder="1" applyAlignment="1">
      <alignment horizontal="right"/>
    </xf>
    <xf numFmtId="2" fontId="0" fillId="0" borderId="3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J16" sqref="J16"/>
    </sheetView>
  </sheetViews>
  <sheetFormatPr defaultColWidth="9.140625" defaultRowHeight="12.75"/>
  <cols>
    <col min="1" max="1" width="21.140625" style="0" customWidth="1"/>
    <col min="2" max="2" width="14.57421875" style="0" customWidth="1"/>
    <col min="3" max="3" width="6.8515625" style="0" customWidth="1"/>
    <col min="4" max="4" width="6.00390625" style="0" customWidth="1"/>
    <col min="5" max="5" width="21.140625" style="0" customWidth="1"/>
    <col min="8" max="8" width="5.7109375" style="0" customWidth="1"/>
    <col min="9" max="9" width="9.140625" style="0" hidden="1" customWidth="1"/>
    <col min="10" max="10" width="28.28125" style="0" customWidth="1"/>
    <col min="11" max="11" width="15.421875" style="0" customWidth="1"/>
  </cols>
  <sheetData>
    <row r="1" spans="1:12" ht="25.5">
      <c r="A1" s="29" t="s">
        <v>46</v>
      </c>
      <c r="B1" s="30"/>
      <c r="C1" s="24"/>
      <c r="D1" s="23"/>
      <c r="E1" s="22" t="s">
        <v>44</v>
      </c>
      <c r="F1" s="23" t="s">
        <v>32</v>
      </c>
      <c r="G1" s="24" t="s">
        <v>33</v>
      </c>
      <c r="J1" s="10" t="s">
        <v>50</v>
      </c>
      <c r="K1" s="18"/>
      <c r="L1" s="12"/>
    </row>
    <row r="2" spans="1:12" ht="12.75">
      <c r="A2" s="3" t="s">
        <v>28</v>
      </c>
      <c r="B2" s="19">
        <v>4</v>
      </c>
      <c r="C2" s="6" t="s">
        <v>31</v>
      </c>
      <c r="D2" s="19"/>
      <c r="E2" s="25">
        <v>10</v>
      </c>
      <c r="F2" s="19">
        <v>9.6</v>
      </c>
      <c r="G2" s="6">
        <f>F2*2.54</f>
        <v>24.384</v>
      </c>
      <c r="J2" s="3" t="s">
        <v>10</v>
      </c>
      <c r="K2" s="19">
        <v>1</v>
      </c>
      <c r="L2" s="6" t="s">
        <v>25</v>
      </c>
    </row>
    <row r="3" spans="1:12" ht="12.75">
      <c r="A3" s="3" t="s">
        <v>29</v>
      </c>
      <c r="B3" s="19">
        <v>30</v>
      </c>
      <c r="C3" s="6" t="s">
        <v>31</v>
      </c>
      <c r="D3" s="19"/>
      <c r="E3" s="25">
        <v>12</v>
      </c>
      <c r="F3" s="19">
        <v>12</v>
      </c>
      <c r="G3" s="6">
        <f aca="true" t="shared" si="0" ref="G3:G13">F3*2.54</f>
        <v>30.48</v>
      </c>
      <c r="J3" s="3" t="s">
        <v>5</v>
      </c>
      <c r="K3" s="20">
        <v>0.7</v>
      </c>
      <c r="L3" s="6" t="s">
        <v>9</v>
      </c>
    </row>
    <row r="4" spans="1:12" ht="12.75">
      <c r="A4" s="3" t="s">
        <v>34</v>
      </c>
      <c r="B4" s="19">
        <v>29.4</v>
      </c>
      <c r="C4" s="6" t="s">
        <v>35</v>
      </c>
      <c r="D4" s="19"/>
      <c r="E4" s="25">
        <v>14</v>
      </c>
      <c r="F4" s="19">
        <v>15</v>
      </c>
      <c r="G4" s="6">
        <f t="shared" si="0"/>
        <v>38.1</v>
      </c>
      <c r="J4" s="3"/>
      <c r="K4" s="19"/>
      <c r="L4" s="6"/>
    </row>
    <row r="5" spans="1:12" ht="12.75">
      <c r="A5" s="25"/>
      <c r="B5" s="19"/>
      <c r="C5" s="6"/>
      <c r="D5" s="19"/>
      <c r="E5" s="25">
        <v>16</v>
      </c>
      <c r="F5" s="28">
        <v>18.9</v>
      </c>
      <c r="G5" s="6">
        <f t="shared" si="0"/>
        <v>48.006</v>
      </c>
      <c r="J5" s="3" t="s">
        <v>26</v>
      </c>
      <c r="K5" s="7">
        <f>1/((3*SQRT(K2*K3)/1000000))</f>
        <v>398409.5364447979</v>
      </c>
      <c r="L5" s="6" t="s">
        <v>24</v>
      </c>
    </row>
    <row r="6" spans="1:12" ht="12.75">
      <c r="A6" s="25"/>
      <c r="B6" s="19"/>
      <c r="C6" s="6"/>
      <c r="D6" s="19"/>
      <c r="E6" s="25">
        <v>18</v>
      </c>
      <c r="F6" s="28">
        <v>23.6</v>
      </c>
      <c r="G6" s="6">
        <f t="shared" si="0"/>
        <v>59.944</v>
      </c>
      <c r="J6" s="4"/>
      <c r="K6" s="21">
        <f>K5/1000</f>
        <v>398.4095364447979</v>
      </c>
      <c r="L6" s="13" t="s">
        <v>27</v>
      </c>
    </row>
    <row r="7" spans="1:7" ht="12.75">
      <c r="A7" s="3" t="s">
        <v>5</v>
      </c>
      <c r="B7" s="20">
        <f>(B2*B2)*(B8*B8)/((9*B2)+(10*B3))</f>
        <v>37044</v>
      </c>
      <c r="C7" s="6" t="s">
        <v>9</v>
      </c>
      <c r="D7" s="19"/>
      <c r="E7" s="25">
        <v>20</v>
      </c>
      <c r="F7" s="28">
        <v>29.4</v>
      </c>
      <c r="G7" s="6">
        <f t="shared" si="0"/>
        <v>74.676</v>
      </c>
    </row>
    <row r="8" spans="1:12" ht="12.75">
      <c r="A8" s="4" t="s">
        <v>30</v>
      </c>
      <c r="B8" s="27">
        <f>B4*B3</f>
        <v>882</v>
      </c>
      <c r="C8" s="13"/>
      <c r="D8" s="19"/>
      <c r="E8" s="25">
        <v>22</v>
      </c>
      <c r="F8" s="28">
        <v>37</v>
      </c>
      <c r="G8" s="6">
        <f t="shared" si="0"/>
        <v>93.98</v>
      </c>
      <c r="J8" s="22" t="s">
        <v>68</v>
      </c>
      <c r="K8" s="23"/>
      <c r="L8" s="24"/>
    </row>
    <row r="9" spans="5:12" ht="12.75" customHeight="1">
      <c r="E9" s="25">
        <v>24</v>
      </c>
      <c r="F9" s="28">
        <v>46.3</v>
      </c>
      <c r="G9" s="6">
        <f t="shared" si="0"/>
        <v>117.60199999999999</v>
      </c>
      <c r="J9" s="3" t="s">
        <v>66</v>
      </c>
      <c r="K9" s="20">
        <v>0.33</v>
      </c>
      <c r="L9" s="6" t="s">
        <v>25</v>
      </c>
    </row>
    <row r="10" spans="1:12" ht="12.75">
      <c r="A10" s="22" t="s">
        <v>47</v>
      </c>
      <c r="B10" s="23"/>
      <c r="C10" s="24"/>
      <c r="E10" s="25">
        <v>26</v>
      </c>
      <c r="F10" s="28">
        <v>58</v>
      </c>
      <c r="G10" s="6">
        <f>F10*2.54</f>
        <v>147.32</v>
      </c>
      <c r="J10" s="59" t="s">
        <v>67</v>
      </c>
      <c r="K10" s="20">
        <v>0.5</v>
      </c>
      <c r="L10" s="6" t="s">
        <v>9</v>
      </c>
    </row>
    <row r="11" spans="1:12" ht="12.75">
      <c r="A11" s="3" t="s">
        <v>36</v>
      </c>
      <c r="B11" s="19">
        <v>60</v>
      </c>
      <c r="C11" s="6" t="s">
        <v>24</v>
      </c>
      <c r="E11" s="25">
        <v>28</v>
      </c>
      <c r="F11" s="28">
        <v>72.7</v>
      </c>
      <c r="G11" s="6">
        <f t="shared" si="0"/>
        <v>184.65800000000002</v>
      </c>
      <c r="J11" s="60"/>
      <c r="K11" s="61"/>
      <c r="L11" s="6"/>
    </row>
    <row r="12" spans="1:12" ht="12.75">
      <c r="A12" s="3" t="s">
        <v>5</v>
      </c>
      <c r="B12" s="19">
        <v>0.037</v>
      </c>
      <c r="C12" s="6" t="s">
        <v>39</v>
      </c>
      <c r="E12" s="25">
        <v>30</v>
      </c>
      <c r="F12" s="28">
        <v>90.5</v>
      </c>
      <c r="G12" s="6">
        <f t="shared" si="0"/>
        <v>229.87</v>
      </c>
      <c r="J12" s="62" t="s">
        <v>69</v>
      </c>
      <c r="K12" s="63">
        <f>(1/(2*PI()))*(SQRT(1/((K9/1000000)*(K10/1000000))))</f>
        <v>391812.384838245</v>
      </c>
      <c r="L12" s="13"/>
    </row>
    <row r="13" spans="1:10" ht="12.75">
      <c r="A13" s="3"/>
      <c r="B13" s="19"/>
      <c r="C13" s="6"/>
      <c r="E13" s="26">
        <v>32</v>
      </c>
      <c r="F13" s="27">
        <v>113</v>
      </c>
      <c r="G13" s="13">
        <f t="shared" si="0"/>
        <v>287.02</v>
      </c>
      <c r="J13" s="58"/>
    </row>
    <row r="14" spans="1:10" ht="12.75">
      <c r="A14" s="4" t="s">
        <v>37</v>
      </c>
      <c r="B14" s="27">
        <f>2*PI()*B11*B12</f>
        <v>13.948671381938679</v>
      </c>
      <c r="C14" s="13" t="s">
        <v>38</v>
      </c>
      <c r="J14" s="58"/>
    </row>
    <row r="15" spans="5:10" ht="12.75">
      <c r="E15" s="22" t="s">
        <v>49</v>
      </c>
      <c r="F15" s="47"/>
      <c r="G15" s="24"/>
      <c r="J15" s="58"/>
    </row>
    <row r="16" spans="1:7" ht="12.75">
      <c r="A16" s="44" t="s">
        <v>48</v>
      </c>
      <c r="B16" s="23"/>
      <c r="C16" s="24"/>
      <c r="E16" s="3" t="s">
        <v>42</v>
      </c>
      <c r="F16" s="19"/>
      <c r="G16" s="6" t="s">
        <v>43</v>
      </c>
    </row>
    <row r="17" spans="1:7" ht="12.75">
      <c r="A17" s="45" t="s">
        <v>41</v>
      </c>
      <c r="B17" s="19"/>
      <c r="C17" s="6" t="s">
        <v>11</v>
      </c>
      <c r="E17" s="3" t="s">
        <v>37</v>
      </c>
      <c r="F17" s="19"/>
      <c r="G17" s="6" t="s">
        <v>38</v>
      </c>
    </row>
    <row r="18" spans="1:7" ht="12.75">
      <c r="A18" s="45" t="s">
        <v>37</v>
      </c>
      <c r="B18" s="19">
        <f>B14</f>
        <v>13.948671381938679</v>
      </c>
      <c r="C18" s="6" t="s">
        <v>38</v>
      </c>
      <c r="E18" s="3"/>
      <c r="F18" s="19"/>
      <c r="G18" s="6"/>
    </row>
    <row r="19" spans="1:7" ht="12.75">
      <c r="A19" s="25"/>
      <c r="B19" s="19"/>
      <c r="C19" s="6"/>
      <c r="E19" s="4" t="s">
        <v>45</v>
      </c>
      <c r="F19" s="27">
        <f>F16*F17</f>
        <v>0</v>
      </c>
      <c r="G19" s="13" t="s">
        <v>11</v>
      </c>
    </row>
    <row r="20" spans="1:3" ht="12.75">
      <c r="A20" s="4" t="s">
        <v>42</v>
      </c>
      <c r="B20" s="46">
        <f>B17/B18</f>
        <v>0</v>
      </c>
      <c r="C20" s="13" t="s">
        <v>43</v>
      </c>
    </row>
  </sheetData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25.421875" style="1" customWidth="1"/>
    <col min="2" max="2" width="18.8515625" style="2" customWidth="1"/>
    <col min="4" max="4" width="15.7109375" style="1" customWidth="1"/>
    <col min="5" max="5" width="29.28125" style="1" customWidth="1"/>
    <col min="7" max="7" width="10.57421875" style="0" customWidth="1"/>
  </cols>
  <sheetData>
    <row r="1" spans="1:5" ht="12.75">
      <c r="A1" s="15" t="s">
        <v>14</v>
      </c>
      <c r="B1" s="32"/>
      <c r="D1" s="15" t="s">
        <v>16</v>
      </c>
      <c r="E1" s="16"/>
    </row>
    <row r="2" spans="1:5" ht="12.75">
      <c r="A2" s="3" t="s">
        <v>0</v>
      </c>
      <c r="B2" s="33">
        <v>900</v>
      </c>
      <c r="D2" s="3" t="s">
        <v>0</v>
      </c>
      <c r="E2" s="37">
        <v>1000</v>
      </c>
    </row>
    <row r="3" spans="1:5" ht="12.75">
      <c r="A3" s="3" t="s">
        <v>1</v>
      </c>
      <c r="B3" s="33">
        <v>4700</v>
      </c>
      <c r="D3" s="3" t="s">
        <v>3</v>
      </c>
      <c r="E3" s="37">
        <v>1500</v>
      </c>
    </row>
    <row r="4" spans="1:5" ht="12.75">
      <c r="A4" s="3"/>
      <c r="B4" s="33"/>
      <c r="D4" s="3"/>
      <c r="E4" s="17"/>
    </row>
    <row r="5" spans="1:5" ht="12.75">
      <c r="A5" s="4" t="s">
        <v>2</v>
      </c>
      <c r="B5" s="34">
        <f>((B2*B2)*(B3/1000000))/2</f>
        <v>1903.5</v>
      </c>
      <c r="D5" s="4" t="s">
        <v>4</v>
      </c>
      <c r="E5" s="38">
        <f>((E3*2)/(E2*E2))*1000000</f>
        <v>3000</v>
      </c>
    </row>
    <row r="7" spans="1:8" ht="25.5" customHeight="1">
      <c r="A7" s="10" t="s">
        <v>15</v>
      </c>
      <c r="B7" s="11"/>
      <c r="C7" s="12"/>
      <c r="D7" s="8"/>
      <c r="E7" s="40" t="s">
        <v>51</v>
      </c>
      <c r="F7" s="41"/>
      <c r="G7" s="32"/>
      <c r="H7" s="14"/>
    </row>
    <row r="8" spans="1:7" ht="12.75">
      <c r="A8" s="3" t="s">
        <v>6</v>
      </c>
      <c r="B8" s="35">
        <v>1200</v>
      </c>
      <c r="C8" s="6" t="s">
        <v>11</v>
      </c>
      <c r="E8" s="42" t="s">
        <v>36</v>
      </c>
      <c r="F8" s="35">
        <v>60</v>
      </c>
      <c r="G8" s="33" t="s">
        <v>24</v>
      </c>
    </row>
    <row r="9" spans="1:7" ht="12.75">
      <c r="A9" s="3" t="s">
        <v>10</v>
      </c>
      <c r="B9" s="5">
        <v>1</v>
      </c>
      <c r="C9" s="6" t="s">
        <v>25</v>
      </c>
      <c r="E9" s="42" t="s">
        <v>10</v>
      </c>
      <c r="F9" s="35">
        <v>50</v>
      </c>
      <c r="G9" s="33" t="s">
        <v>25</v>
      </c>
    </row>
    <row r="10" spans="1:7" ht="12.75">
      <c r="A10" s="3" t="s">
        <v>2</v>
      </c>
      <c r="B10" s="35">
        <f>0.5*(B9*(B8*B8))</f>
        <v>720000</v>
      </c>
      <c r="C10" s="6" t="s">
        <v>12</v>
      </c>
      <c r="E10" s="42"/>
      <c r="F10" s="35"/>
      <c r="G10" s="33"/>
    </row>
    <row r="11" spans="1:7" ht="12.75">
      <c r="A11" s="3" t="s">
        <v>5</v>
      </c>
      <c r="B11" s="35">
        <v>0.7</v>
      </c>
      <c r="C11" s="6" t="s">
        <v>9</v>
      </c>
      <c r="E11" s="43" t="s">
        <v>37</v>
      </c>
      <c r="F11" s="36">
        <f>1/(2*PI()*F8*(F9/1000000))</f>
        <v>53.05164769729845</v>
      </c>
      <c r="G11" s="34" t="s">
        <v>38</v>
      </c>
    </row>
    <row r="12" spans="1:3" ht="12.75">
      <c r="A12" s="4"/>
      <c r="B12" s="7"/>
      <c r="C12" s="6"/>
    </row>
    <row r="13" spans="1:7" ht="12.75">
      <c r="A13" s="1" t="s">
        <v>23</v>
      </c>
      <c r="B13" s="31">
        <f>1/(B14/1000000)</f>
        <v>398409.5364447979</v>
      </c>
      <c r="C13" s="6" t="s">
        <v>24</v>
      </c>
      <c r="E13" s="64" t="s">
        <v>77</v>
      </c>
      <c r="F13" s="65"/>
      <c r="G13" s="66"/>
    </row>
    <row r="14" spans="1:7" ht="12.75">
      <c r="A14" s="3" t="s">
        <v>7</v>
      </c>
      <c r="B14" s="39">
        <f>3*SQRT(B11*B9)</f>
        <v>2.5099800796022267</v>
      </c>
      <c r="C14" s="6" t="s">
        <v>65</v>
      </c>
      <c r="E14" s="67" t="s">
        <v>75</v>
      </c>
      <c r="F14" s="20">
        <v>30000</v>
      </c>
      <c r="G14" s="68" t="s">
        <v>11</v>
      </c>
    </row>
    <row r="15" spans="1:7" ht="12.75">
      <c r="A15" s="3" t="s">
        <v>40</v>
      </c>
      <c r="B15" s="2">
        <f>B9</f>
        <v>1</v>
      </c>
      <c r="C15" s="6"/>
      <c r="E15" s="67" t="s">
        <v>76</v>
      </c>
      <c r="F15" s="20">
        <v>0.0088</v>
      </c>
      <c r="G15" s="68" t="s">
        <v>25</v>
      </c>
    </row>
    <row r="16" spans="1:7" ht="12.75">
      <c r="A16" s="3" t="s">
        <v>8</v>
      </c>
      <c r="B16" s="35">
        <f>(B10/B8)*(1/B14)</f>
        <v>239.04572186687872</v>
      </c>
      <c r="C16" s="6" t="s">
        <v>13</v>
      </c>
      <c r="E16" s="67" t="s">
        <v>71</v>
      </c>
      <c r="F16" s="20">
        <v>1500</v>
      </c>
      <c r="G16" s="68" t="s">
        <v>11</v>
      </c>
    </row>
    <row r="17" spans="1:7" ht="12.75">
      <c r="A17" s="3" t="s">
        <v>17</v>
      </c>
      <c r="B17" s="35">
        <f>B16*B8</f>
        <v>286854.8662402545</v>
      </c>
      <c r="C17" s="9" t="s">
        <v>18</v>
      </c>
      <c r="E17" s="67" t="s">
        <v>70</v>
      </c>
      <c r="F17" s="20">
        <v>0.1</v>
      </c>
      <c r="G17" s="68" t="s">
        <v>25</v>
      </c>
    </row>
    <row r="18" spans="1:7" ht="12.75">
      <c r="A18" s="3" t="s">
        <v>20</v>
      </c>
      <c r="B18" s="35">
        <v>60</v>
      </c>
      <c r="C18" s="9" t="s">
        <v>19</v>
      </c>
      <c r="E18" s="67" t="s">
        <v>78</v>
      </c>
      <c r="F18" s="69">
        <v>1.7</v>
      </c>
      <c r="G18" s="68" t="s">
        <v>81</v>
      </c>
    </row>
    <row r="19" spans="1:7" ht="12.75">
      <c r="A19" s="3" t="s">
        <v>22</v>
      </c>
      <c r="B19" s="35">
        <f>B20/B8</f>
        <v>36000</v>
      </c>
      <c r="C19" s="6"/>
      <c r="E19" s="3"/>
      <c r="G19" s="68"/>
    </row>
    <row r="20" spans="1:7" ht="12.75">
      <c r="A20" s="4" t="s">
        <v>21</v>
      </c>
      <c r="B20" s="36">
        <f>B18*B10</f>
        <v>43200000</v>
      </c>
      <c r="C20" s="13"/>
      <c r="E20" s="67" t="s">
        <v>72</v>
      </c>
      <c r="F20" s="20">
        <f>F14/F16</f>
        <v>20</v>
      </c>
      <c r="G20" s="68"/>
    </row>
    <row r="21" spans="5:7" ht="12.75">
      <c r="E21" s="67" t="s">
        <v>73</v>
      </c>
      <c r="F21" s="20">
        <f>ROUNDUP(F15/(F17/F20),0)</f>
        <v>2</v>
      </c>
      <c r="G21" s="68"/>
    </row>
    <row r="22" spans="5:7" ht="12.75">
      <c r="E22" s="67" t="s">
        <v>74</v>
      </c>
      <c r="F22" s="20">
        <f>F21*F20</f>
        <v>40</v>
      </c>
      <c r="G22" s="68"/>
    </row>
    <row r="23" spans="5:7" ht="12.75">
      <c r="E23" s="67" t="s">
        <v>79</v>
      </c>
      <c r="F23" s="20">
        <f>F17*F21/F20</f>
        <v>0.01</v>
      </c>
      <c r="G23" s="68" t="s">
        <v>25</v>
      </c>
    </row>
    <row r="24" spans="5:7" ht="12.75">
      <c r="E24" s="4" t="s">
        <v>80</v>
      </c>
      <c r="F24" s="70">
        <f>F18*F22</f>
        <v>68</v>
      </c>
      <c r="G24" s="13" t="s">
        <v>81</v>
      </c>
    </row>
  </sheetData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25" sqref="A25"/>
    </sheetView>
  </sheetViews>
  <sheetFormatPr defaultColWidth="9.140625" defaultRowHeight="12.75"/>
  <cols>
    <col min="1" max="1" width="27.7109375" style="0" customWidth="1"/>
    <col min="2" max="2" width="9.140625" style="1" customWidth="1"/>
    <col min="5" max="5" width="24.00390625" style="0" customWidth="1"/>
    <col min="6" max="6" width="9.140625" style="1" customWidth="1"/>
  </cols>
  <sheetData>
    <row r="1" spans="1:7" ht="12.75">
      <c r="A1" s="22" t="s">
        <v>57</v>
      </c>
      <c r="B1" s="48"/>
      <c r="C1" s="24"/>
      <c r="E1" s="22" t="s">
        <v>58</v>
      </c>
      <c r="F1" s="48"/>
      <c r="G1" s="24"/>
    </row>
    <row r="2" spans="1:7" ht="12.75">
      <c r="A2" s="3" t="s">
        <v>53</v>
      </c>
      <c r="B2" s="49">
        <v>120</v>
      </c>
      <c r="C2" s="6" t="s">
        <v>11</v>
      </c>
      <c r="E2" s="3" t="s">
        <v>59</v>
      </c>
      <c r="F2" s="49">
        <f>F11</f>
        <v>0.11857707509881422</v>
      </c>
      <c r="G2" s="6" t="s">
        <v>43</v>
      </c>
    </row>
    <row r="3" spans="1:7" ht="12.75">
      <c r="A3" s="3" t="s">
        <v>55</v>
      </c>
      <c r="B3" s="49">
        <v>10</v>
      </c>
      <c r="C3" s="6" t="s">
        <v>43</v>
      </c>
      <c r="E3" s="3" t="s">
        <v>54</v>
      </c>
      <c r="F3" s="49">
        <f>B7</f>
        <v>1000</v>
      </c>
      <c r="G3" s="6" t="s">
        <v>38</v>
      </c>
    </row>
    <row r="4" spans="1:7" ht="12.75">
      <c r="A4" s="3"/>
      <c r="B4" s="49"/>
      <c r="C4" s="6"/>
      <c r="E4" s="3"/>
      <c r="F4" s="49"/>
      <c r="G4" s="6"/>
    </row>
    <row r="5" spans="1:7" ht="12.75">
      <c r="A5" s="4" t="s">
        <v>56</v>
      </c>
      <c r="B5" s="46">
        <f>B2/B3</f>
        <v>12</v>
      </c>
      <c r="C5" s="13" t="s">
        <v>38</v>
      </c>
      <c r="E5" s="4" t="s">
        <v>45</v>
      </c>
      <c r="F5" s="46">
        <f>F2*F3</f>
        <v>118.57707509881422</v>
      </c>
      <c r="G5" s="13" t="s">
        <v>11</v>
      </c>
    </row>
    <row r="7" spans="1:7" ht="12.75">
      <c r="A7" s="51" t="s">
        <v>61</v>
      </c>
      <c r="B7" s="55">
        <v>1000</v>
      </c>
      <c r="E7" s="22" t="s">
        <v>52</v>
      </c>
      <c r="F7" s="48"/>
      <c r="G7" s="24"/>
    </row>
    <row r="8" spans="5:7" ht="12.75">
      <c r="E8" s="3" t="s">
        <v>53</v>
      </c>
      <c r="F8" s="49">
        <f>B2</f>
        <v>120</v>
      </c>
      <c r="G8" s="6" t="s">
        <v>11</v>
      </c>
    </row>
    <row r="9" spans="1:7" ht="12.75">
      <c r="A9" s="52" t="s">
        <v>60</v>
      </c>
      <c r="B9" s="53">
        <f>(B2-F5)*(B3-F11)</f>
        <v>14.060522738989924</v>
      </c>
      <c r="C9" s="54" t="s">
        <v>18</v>
      </c>
      <c r="E9" s="3" t="s">
        <v>54</v>
      </c>
      <c r="F9" s="49">
        <f>B7</f>
        <v>1000</v>
      </c>
      <c r="G9" s="6" t="s">
        <v>38</v>
      </c>
    </row>
    <row r="10" spans="5:7" ht="12.75">
      <c r="E10" s="3"/>
      <c r="F10" s="49"/>
      <c r="G10" s="50"/>
    </row>
    <row r="11" spans="1:7" ht="12.75">
      <c r="A11" s="56" t="s">
        <v>62</v>
      </c>
      <c r="B11" s="16">
        <f>B2-F5</f>
        <v>1.4229249011857803</v>
      </c>
      <c r="E11" s="4" t="s">
        <v>42</v>
      </c>
      <c r="F11" s="46">
        <f>F8/(F9+B5)</f>
        <v>0.11857707509881422</v>
      </c>
      <c r="G11" s="13" t="s">
        <v>43</v>
      </c>
    </row>
    <row r="12" spans="1:2" ht="12.75">
      <c r="A12" s="25" t="s">
        <v>63</v>
      </c>
      <c r="B12" s="17">
        <f>F11</f>
        <v>0.11857707509881422</v>
      </c>
    </row>
    <row r="13" spans="1:2" ht="12.75">
      <c r="A13" s="26" t="s">
        <v>64</v>
      </c>
      <c r="B13" s="57">
        <f>B9</f>
        <v>14.060522738989924</v>
      </c>
    </row>
  </sheetData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Hansens</dc:creator>
  <cp:keywords/>
  <dc:description/>
  <cp:lastModifiedBy>Hansens</cp:lastModifiedBy>
  <dcterms:created xsi:type="dcterms:W3CDTF">2000-11-04T14:31:27Z</dcterms:created>
  <dcterms:modified xsi:type="dcterms:W3CDTF">2000-11-16T02:43:16Z</dcterms:modified>
  <cp:category/>
  <cp:version/>
  <cp:contentType/>
  <cp:contentStatus/>
</cp:coreProperties>
</file>